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nacpernambuco-my.sharepoint.com/personal/peggyleao_pe_senac_br/Documents/SENAC/PEIEX/Execução/Plano de Convênio ( financeiro)/"/>
    </mc:Choice>
  </mc:AlternateContent>
  <xr:revisionPtr revIDLastSave="17" documentId="8_{1432B5D3-8772-4594-8419-3F00C0CE0185}" xr6:coauthVersionLast="47" xr6:coauthVersionMax="47" xr10:uidLastSave="{CD536C3D-55E7-40D3-8C6E-B687002F2EBC}"/>
  <bookViews>
    <workbookView xWindow="-120" yWindow="-120" windowWidth="29040" windowHeight="15720" tabRatio="848" xr2:uid="{00000000-000D-0000-FFFF-FFFF00000000}"/>
  </bookViews>
  <sheets>
    <sheet name="Memória de cálculo " sheetId="5" r:id="rId1"/>
  </sheets>
  <definedNames>
    <definedName name="_xlnm.Print_Area" localSheetId="0">'Memória de cálculo '!$B$6:$F$71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5" l="1"/>
  <c r="G10" i="5"/>
  <c r="G69" i="5" s="1"/>
  <c r="G24" i="5"/>
  <c r="H43" i="5"/>
  <c r="G41" i="5"/>
  <c r="G36" i="5"/>
  <c r="H19" i="5"/>
  <c r="H69" i="5" l="1"/>
  <c r="E31" i="5"/>
  <c r="E32" i="5"/>
  <c r="E22" i="5"/>
  <c r="E33" i="5"/>
  <c r="E20" i="5"/>
  <c r="E21" i="5"/>
  <c r="F38" i="5" l="1"/>
  <c r="F28" i="5"/>
  <c r="C63" i="5"/>
  <c r="E63" i="5" s="1"/>
  <c r="C64" i="5"/>
  <c r="C61" i="5"/>
  <c r="E61" i="5" s="1"/>
  <c r="D60" i="5"/>
  <c r="E60" i="5" s="1"/>
  <c r="E34" i="5"/>
  <c r="C62" i="5"/>
  <c r="C47" i="5"/>
  <c r="E16" i="5"/>
  <c r="F29" i="5"/>
  <c r="F27" i="5"/>
  <c r="E64" i="5" l="1"/>
  <c r="F10" i="5"/>
  <c r="E62" i="5"/>
  <c r="E46" i="5"/>
  <c r="F66" i="5" l="1"/>
  <c r="E45" i="5"/>
  <c r="E47" i="5"/>
  <c r="E48" i="5"/>
  <c r="E49" i="5"/>
  <c r="E44" i="5"/>
  <c r="F39" i="5"/>
  <c r="F40" i="5"/>
  <c r="F37" i="5"/>
  <c r="F26" i="5"/>
  <c r="F25" i="5"/>
  <c r="F44" i="5" l="1"/>
  <c r="E69" i="5"/>
  <c r="F18" i="5"/>
  <c r="F69" i="5" l="1"/>
  <c r="E71" i="5" l="1"/>
  <c r="F70" i="5" s="1"/>
  <c r="E70" i="5" l="1"/>
</calcChain>
</file>

<file path=xl/sharedStrings.xml><?xml version="1.0" encoding="utf-8"?>
<sst xmlns="http://schemas.openxmlformats.org/spreadsheetml/2006/main" count="108" uniqueCount="94">
  <si>
    <t>1. Na tabela abaixo, a instituição vencedora deverá inserir os valores que serão desembolsados, por item de despesa, durante a execução do convênio com a Apex-Brasil.</t>
  </si>
  <si>
    <t>Os campos marcados em verde, indicam o responsável pelo aporte do recurso ao convênio.</t>
  </si>
  <si>
    <t>Para todos as despesas previstas de pagamento de recursos aportados pela Apex-Brasil, já existem referências de valor. A instituição vencedora deve tê-los como teto de gastos, podendo propor ao convênio custos mais reduzidos, à exceção dos valores de remuneração do monitor, técnicos ou apoios técnicos, os quais estão definidos no edital. Os parâmetros de valor estão disponíveis no Portal na Apex-Brasil: https://portal.apexbrasil.com.br/transparencia/, clicar em "Convênios e Transferências" e acessar os arquivos referentes à "Parâmetros Orçamentários".</t>
  </si>
  <si>
    <t>Itens de despesa</t>
  </si>
  <si>
    <r>
      <t xml:space="preserve">Valor total (R$)
</t>
    </r>
    <r>
      <rPr>
        <sz val="9"/>
        <rFont val="Arial"/>
        <family val="2"/>
      </rPr>
      <t>(a ser pago com recursos aportados ao convênio pela Apex-Brasil)</t>
    </r>
  </si>
  <si>
    <r>
      <t xml:space="preserve">Valor total (R$)
</t>
    </r>
    <r>
      <rPr>
        <sz val="9"/>
        <rFont val="Arial"/>
        <family val="2"/>
      </rPr>
      <t>(a ser pago com recursos aportados ao convênio pela instituição executora - IE)</t>
    </r>
  </si>
  <si>
    <t>Quantidade</t>
  </si>
  <si>
    <t>Valor unitário</t>
  </si>
  <si>
    <t>Ação 1: Estruturação da Equipe Técnica</t>
  </si>
  <si>
    <t>1.1 Coordenação e suporte administrativo, jurídico e financeiro do Núcleo Operacional</t>
  </si>
  <si>
    <r>
      <rPr>
        <b/>
        <sz val="10"/>
        <rFont val="Arial"/>
        <family val="2"/>
      </rPr>
      <t>Analista Financeiro</t>
    </r>
    <r>
      <rPr>
        <sz val="10"/>
        <rFont val="Arial"/>
        <family val="2"/>
      </rPr>
      <t xml:space="preserve"> pelo período de 30 meses</t>
    </r>
  </si>
  <si>
    <r>
      <rPr>
        <b/>
        <sz val="10"/>
        <rFont val="Arial"/>
        <family val="2"/>
      </rPr>
      <t>Apoio Administrativo</t>
    </r>
    <r>
      <rPr>
        <sz val="10"/>
        <rFont val="Arial"/>
        <family val="2"/>
      </rPr>
      <t xml:space="preserve"> pelo período de 30 meses</t>
    </r>
  </si>
  <si>
    <r>
      <t xml:space="preserve">Jurídico </t>
    </r>
    <r>
      <rPr>
        <sz val="10"/>
        <rFont val="Arial"/>
        <family val="2"/>
      </rPr>
      <t>pelo período mínimo de 2 meses</t>
    </r>
  </si>
  <si>
    <r>
      <t xml:space="preserve">Apoio de Comunicação e Marketing </t>
    </r>
    <r>
      <rPr>
        <sz val="10"/>
        <rFont val="Arial"/>
        <family val="2"/>
      </rPr>
      <t>pelo período de 30 meses</t>
    </r>
  </si>
  <si>
    <t xml:space="preserve">1.2 Processo de Seleção e Contratação da Equipe Técnica de Bolsistas ou Pessoas Jurídicas (Serviços Técnicos Especializados) </t>
  </si>
  <si>
    <t>Realização do Processo de Seleção e Contratação por meio de Edital de Seleção dos Técnicos Extensionistas, do Monitor Extensionista e dos Apoios Administrativos</t>
  </si>
  <si>
    <t>1.3 Pagamento de bolsas de extensão ou de serviços técnicos especializados da Equipe Técnica do Núcleo Operacional</t>
  </si>
  <si>
    <r>
      <t xml:space="preserve">Pagamento de bolsas de extensão ou de serviços técnicos especializados de Monitor Extensionista </t>
    </r>
    <r>
      <rPr>
        <sz val="10"/>
        <rFont val="Arial"/>
        <family val="2"/>
      </rPr>
      <t>pelo período de 24 meses</t>
    </r>
  </si>
  <si>
    <r>
      <t xml:space="preserve">Pagamento de bolsas de extensão ou de serviços técnicos especializados de Técnicos Extensionistas </t>
    </r>
    <r>
      <rPr>
        <sz val="10"/>
        <rFont val="Arial"/>
        <family val="2"/>
      </rPr>
      <t>pelo período de 24 meses</t>
    </r>
  </si>
  <si>
    <r>
      <t xml:space="preserve">Pagamento de bolsas de extensão ou de serviços técnico especializados de Apoios Técnicos </t>
    </r>
    <r>
      <rPr>
        <sz val="10"/>
        <rFont val="Arial"/>
        <family val="2"/>
      </rPr>
      <t>pelo período de 24 meses</t>
    </r>
  </si>
  <si>
    <t>Ação 2: Treinamento da Equipe Técnica e Treinamentos Empresários</t>
  </si>
  <si>
    <t xml:space="preserve">2.1 Infraestrutura </t>
  </si>
  <si>
    <r>
      <rPr>
        <b/>
        <sz val="10"/>
        <rFont val="Arial"/>
        <family val="2"/>
      </rPr>
      <t xml:space="preserve">Sala de aula, de no mínimo 20 m², com equipamentos de projeção </t>
    </r>
    <r>
      <rPr>
        <sz val="10"/>
        <rFont val="Arial"/>
        <family val="2"/>
      </rPr>
      <t xml:space="preserve">para realização de treinamento dos integrantes do Núcleo Operacional e Polos do PEIEX </t>
    </r>
  </si>
  <si>
    <t>Sala de informática, de no mínimo 50 m², com computadores para treinamento de sistemas</t>
  </si>
  <si>
    <r>
      <rPr>
        <b/>
        <sz val="10"/>
        <rFont val="Arial"/>
        <family val="2"/>
      </rPr>
      <t>Auditório com infraestrutura para eventos</t>
    </r>
    <r>
      <rPr>
        <sz val="10"/>
        <rFont val="Arial"/>
        <family val="2"/>
      </rPr>
      <t xml:space="preserve"> com capacidade para até 100 pessoas que serão convidadas para os eventos de lançamento e encerramento do PEIEX - durante 2 dias</t>
    </r>
  </si>
  <si>
    <r>
      <rPr>
        <b/>
        <sz val="10"/>
        <rFont val="Arial"/>
        <family val="2"/>
      </rPr>
      <t>Sala, de no mínimo 100 m², para capacitação coletiva empresarial</t>
    </r>
    <r>
      <rPr>
        <sz val="10"/>
        <rFont val="Arial"/>
        <family val="2"/>
      </rPr>
      <t xml:space="preserve"> - durante 1 dia ao mês, pelo período de 24 meses</t>
    </r>
  </si>
  <si>
    <r>
      <rPr>
        <b/>
        <sz val="10"/>
        <rFont val="Arial"/>
        <family val="2"/>
      </rPr>
      <t>Sala para até 20 pessoas para as Reuniões de Comitê Consultivo</t>
    </r>
    <r>
      <rPr>
        <sz val="10"/>
        <rFont val="Arial"/>
        <family val="2"/>
      </rPr>
      <t xml:space="preserve"> - durante 4 dias (1 dia a cada semestre)</t>
    </r>
  </si>
  <si>
    <t>2.2 Serviço de Terceiros para Treinamentos</t>
  </si>
  <si>
    <t>Ação 3: Infraestrutura do Núcleo Operacional</t>
  </si>
  <si>
    <t>3.1 Espaço Físico e Infraestrutura</t>
  </si>
  <si>
    <t>Disponibilização de computadores (Internet, telefonia, scanner e impressão)</t>
  </si>
  <si>
    <t>Mobiliário (mesas, cadeiras, arquivo para pastas)</t>
  </si>
  <si>
    <t>3.2 Material de Consumo (Escritório)</t>
  </si>
  <si>
    <t>3.3 Serviços Gráficos (Padrão Marketing Apex-Brasil)</t>
  </si>
  <si>
    <t>Banner</t>
  </si>
  <si>
    <t>Pastas</t>
  </si>
  <si>
    <t>Folders</t>
  </si>
  <si>
    <t>Criação de posts para redes sociais</t>
  </si>
  <si>
    <t>Criação de convites para eventos</t>
  </si>
  <si>
    <t>Criação de conteúdo digital para divulgação do PEIEX, incluindo cases de sucesso</t>
  </si>
  <si>
    <t>3.5 Plataformas para qualificação e treinamento online</t>
  </si>
  <si>
    <t>Licenças para utilização de plataformas digitais por parte da Equipe Técnica</t>
  </si>
  <si>
    <t>3.6 Infraestrutura para qualificação e treinamento online</t>
  </si>
  <si>
    <t>Computador para utilização dos técnicos fora do espaço físico do Núcleo Operacional</t>
  </si>
  <si>
    <t>Internet de alta velocidade para utilização dos técnicos fora do espaço físico do Núcleo Operacional</t>
  </si>
  <si>
    <t>Ação 4: Viagens Integrantes Núcleo Operacional (mediante autorização Apex-Brasil)</t>
  </si>
  <si>
    <t>Ação 5: Suporte operacional (a ser avaliado e autorizado pela Apex-Brasil caso a caso)</t>
  </si>
  <si>
    <t>Sistema operacional de gestão de atendimento</t>
  </si>
  <si>
    <t>Despesas bancárias</t>
  </si>
  <si>
    <t>TOTAL</t>
  </si>
  <si>
    <t>PORCENTAGEM</t>
  </si>
  <si>
    <t>TOTAL GERAL</t>
  </si>
  <si>
    <t>3.4 Serviços para elaboração de material digital (Padrão Marketing Apex-Brasil)</t>
  </si>
  <si>
    <t>Quantidade de pessoas</t>
  </si>
  <si>
    <t>Valor total pelo período previsto</t>
  </si>
  <si>
    <t>1 edital de seleção de equipe</t>
  </si>
  <si>
    <t>Valor total do processo</t>
  </si>
  <si>
    <t>Valor total da remuneração de cada profissional pelo  período de 24 meses</t>
  </si>
  <si>
    <t>Quantidade de pessoas previstas para cada tipo de evento</t>
  </si>
  <si>
    <t>Valor de referência para cada tipo de coffee break</t>
  </si>
  <si>
    <t xml:space="preserve">Valor referente a utlização mensal da infraestrutura </t>
  </si>
  <si>
    <t xml:space="preserve">Nº de profissionais em cada cargo de acordo com o previsto no edital </t>
  </si>
  <si>
    <t>Nº de dias de utilização da infraestrutura</t>
  </si>
  <si>
    <t>Nº de unidades necessárias ao longo do convênio</t>
  </si>
  <si>
    <t>Valor de referência da ApexBrasil para cada unidade</t>
  </si>
  <si>
    <t xml:space="preserve">Nº de licensas necessárias ao longo do convênio </t>
  </si>
  <si>
    <t>Valor de referência da ApexBrasil para cada licensa</t>
  </si>
  <si>
    <t>Valor previsto pela instituição executora</t>
  </si>
  <si>
    <t>Nº de meses da utilização da conta</t>
  </si>
  <si>
    <t>Valor mensal previsto pela instituição executora</t>
  </si>
  <si>
    <t>Nº de meses de utilização das infraestruras necessárias para a execução do convênio</t>
  </si>
  <si>
    <t>Valor referente ao uso da infraestrutura por 1 dia</t>
  </si>
  <si>
    <r>
      <rPr>
        <b/>
        <sz val="10"/>
        <rFont val="Arial"/>
        <family val="2"/>
      </rPr>
      <t xml:space="preserve">Disponibilização de Coordenador Operacional do Núcleo </t>
    </r>
    <r>
      <rPr>
        <sz val="10"/>
        <rFont val="Arial"/>
        <family val="2"/>
      </rPr>
      <t>pelo período de 30 meses</t>
    </r>
  </si>
  <si>
    <r>
      <t xml:space="preserve">Coordenador Geral do PEIEX </t>
    </r>
    <r>
      <rPr>
        <sz val="10"/>
        <rFont val="Arial"/>
        <family val="2"/>
      </rPr>
      <t>pelo período de 30 meses</t>
    </r>
  </si>
  <si>
    <t>Coffee Break (tipo 1) - Treinamento equipe técnica ( 4 dias)</t>
  </si>
  <si>
    <t>Coffee Break (tipo 2) - Lançamento e Encerramento (2 eventos)</t>
  </si>
  <si>
    <t>Coffee Break (tipo 1) - Capacitação coletiva empresarial ( 4 eventos)</t>
  </si>
  <si>
    <t>Crachá para evento</t>
  </si>
  <si>
    <t xml:space="preserve">Crachá para a Equipe </t>
  </si>
  <si>
    <t>-</t>
  </si>
  <si>
    <r>
      <rPr>
        <b/>
        <sz val="11"/>
        <color rgb="FF000000"/>
        <rFont val="Calibri"/>
        <family val="2"/>
      </rPr>
      <t>ANEXO XI
PLANO DE CONVÊNIO PARA EXECUÇÃO DO PEIEX  EM  PERNAMBUCO</t>
    </r>
    <r>
      <rPr>
        <b/>
        <sz val="11"/>
        <color rgb="FFFF0000"/>
        <rFont val="Calibri"/>
        <family val="2"/>
      </rPr>
      <t xml:space="preserve">
</t>
    </r>
    <r>
      <rPr>
        <b/>
        <sz val="11"/>
        <color rgb="FF000000"/>
        <rFont val="Calibri"/>
        <family val="2"/>
      </rPr>
      <t>MEMÓRIA DE CÁLCULO</t>
    </r>
  </si>
  <si>
    <r>
      <t xml:space="preserve">Disponibilização de 01 Sala do Núcleo Operacional - </t>
    </r>
    <r>
      <rPr>
        <sz val="10"/>
        <rFont val="Arial"/>
        <family val="2"/>
      </rPr>
      <t>durante 30 meses</t>
    </r>
  </si>
  <si>
    <r>
      <t xml:space="preserve">Disponibilização </t>
    </r>
    <r>
      <rPr>
        <b/>
        <sz val="10"/>
        <rFont val="Arial"/>
        <family val="2"/>
      </rPr>
      <t>01 sala para o(s) Polo(s) do PEIEX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em Caruaru </t>
    </r>
    <r>
      <rPr>
        <sz val="10"/>
        <rFont val="Arial"/>
        <family val="2"/>
      </rPr>
      <t xml:space="preserve"> - durante 24 meses</t>
    </r>
  </si>
  <si>
    <t>Cartão de visita ( 50 unidades para 12 pessoas)</t>
  </si>
  <si>
    <t xml:space="preserve">Passagens Nacional ida e volra  (2 pessoas - 10 viagens) e ( 1 pessoa - 06 viagens)- </t>
  </si>
  <si>
    <t>Ajuda de custo transporte para deslocamento até o Polo (recife - Caruaru - 165 - R$ 1,36 por KM) (3 viagens por mês)</t>
  </si>
  <si>
    <t>Hospedagem (3 pessoas - 16 viagens - 3 dias)</t>
  </si>
  <si>
    <t>Coffee Break (tipo 1) - Reuniões Comitê Consultivo -  ( 5eventos)</t>
  </si>
  <si>
    <t>Ajuda de custo alimentação para deslocamento até o Polo ( 3 idas por mÊs)</t>
  </si>
  <si>
    <t xml:space="preserve">DIÁRIA: Alimentação e Transporte (3 pessoas - 16 viagens - 3 dias) </t>
  </si>
  <si>
    <t>1 PARCELA</t>
  </si>
  <si>
    <t>APEX</t>
  </si>
  <si>
    <t>SENAC</t>
  </si>
  <si>
    <t>Itens de Material de Consumo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</si>
</sst>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  <numFmt numFmtId="165" formatCode="&quot; &quot;#,##0.00&quot; &quot;;&quot;-&quot;#,##0.00&quot; &quot;;&quot; -&quot;00&quot; &quot;;&quot; &quot;@&quot; &quot;"/>
    <numFmt numFmtId="166" formatCode="&quot; &quot;[$R$-409]&quot; &quot;#,##0.00&quot; &quot;;&quot;-&quot;[$R$-409]&quot; &quot;#,##0.00&quot; &quot;;&quot; &quot;[$R$-409]&quot; -&quot;00&quot; &quot;;&quot; &quot;@&quot; &quot;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  <font>
      <i/>
      <sz val="8"/>
      <color rgb="FF002060"/>
      <name val="Arial"/>
      <family val="2"/>
    </font>
    <font>
      <i/>
      <sz val="10"/>
      <color rgb="FF00206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B2E3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A6A6A6"/>
        <bgColor rgb="FFA6A6A6"/>
      </patternFill>
    </fill>
    <fill>
      <patternFill patternType="solid">
        <fgColor rgb="FF8EA9DB"/>
        <bgColor rgb="FF8EA9DB"/>
      </patternFill>
    </fill>
    <fill>
      <patternFill patternType="solid">
        <fgColor rgb="FF002060"/>
        <bgColor rgb="FF00206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2" fillId="0" borderId="0"/>
    <xf numFmtId="0" fontId="13" fillId="0" borderId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8" borderId="0" applyNumberFormat="0" applyFont="0" applyBorder="0" applyAlignment="0" applyProtection="0"/>
    <xf numFmtId="0" fontId="13" fillId="9" borderId="0" applyNumberFormat="0" applyFon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4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49" fontId="5" fillId="4" borderId="2" xfId="0" applyNumberFormat="1" applyFont="1" applyFill="1" applyBorder="1" applyAlignment="1">
      <alignment horizontal="center" vertical="center"/>
    </xf>
    <xf numFmtId="49" fontId="5" fillId="3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4" fontId="4" fillId="3" borderId="4" xfId="0" applyNumberFormat="1" applyFont="1" applyFill="1" applyBorder="1" applyAlignment="1">
      <alignment horizontal="center" vertical="center"/>
    </xf>
    <xf numFmtId="10" fontId="5" fillId="3" borderId="5" xfId="0" applyNumberFormat="1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2" xfId="0" applyFont="1" applyFill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7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10" fillId="0" borderId="1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" fontId="4" fillId="5" borderId="1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1" fontId="4" fillId="7" borderId="1" xfId="0" applyNumberFormat="1" applyFont="1" applyFill="1" applyBorder="1" applyAlignment="1">
      <alignment horizontal="center" vertical="center" wrapText="1"/>
    </xf>
    <xf numFmtId="8" fontId="4" fillId="0" borderId="1" xfId="0" applyNumberFormat="1" applyFont="1" applyBorder="1" applyAlignment="1">
      <alignment vertical="center" wrapText="1"/>
    </xf>
    <xf numFmtId="1" fontId="11" fillId="7" borderId="1" xfId="0" applyNumberFormat="1" applyFont="1" applyFill="1" applyBorder="1" applyAlignment="1">
      <alignment horizontal="center" vertical="center" wrapText="1"/>
    </xf>
    <xf numFmtId="164" fontId="11" fillId="7" borderId="1" xfId="0" applyNumberFormat="1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2" fillId="2" borderId="0" xfId="0" applyFont="1" applyFill="1"/>
    <xf numFmtId="164" fontId="11" fillId="5" borderId="1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/>
    <xf numFmtId="1" fontId="4" fillId="3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/>
    <xf numFmtId="8" fontId="4" fillId="3" borderId="1" xfId="0" applyNumberFormat="1" applyFont="1" applyFill="1" applyBorder="1" applyAlignment="1">
      <alignment vertical="center" wrapText="1"/>
    </xf>
    <xf numFmtId="0" fontId="18" fillId="2" borderId="0" xfId="0" applyFont="1" applyFill="1"/>
    <xf numFmtId="164" fontId="4" fillId="5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7" borderId="7" xfId="0" applyFont="1" applyFill="1" applyBorder="1" applyAlignment="1">
      <alignment vertical="center" wrapText="1"/>
    </xf>
    <xf numFmtId="164" fontId="4" fillId="7" borderId="7" xfId="0" applyNumberFormat="1" applyFont="1" applyFill="1" applyBorder="1" applyAlignment="1">
      <alignment vertical="center" wrapText="1"/>
    </xf>
    <xf numFmtId="164" fontId="4" fillId="6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7" borderId="3" xfId="0" applyNumberFormat="1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10" fontId="5" fillId="3" borderId="6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2" borderId="1" xfId="0" applyNumberFormat="1" applyFont="1" applyFill="1" applyBorder="1"/>
    <xf numFmtId="1" fontId="11" fillId="3" borderId="1" xfId="0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/>
    </xf>
    <xf numFmtId="164" fontId="4" fillId="7" borderId="7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/>
    <xf numFmtId="4" fontId="4" fillId="3" borderId="9" xfId="0" applyNumberFormat="1" applyFont="1" applyFill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center"/>
    </xf>
    <xf numFmtId="49" fontId="5" fillId="4" borderId="13" xfId="0" applyNumberFormat="1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/>
    </xf>
    <xf numFmtId="0" fontId="4" fillId="7" borderId="18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horizontal="center"/>
    </xf>
    <xf numFmtId="0" fontId="3" fillId="7" borderId="17" xfId="0" applyFont="1" applyFill="1" applyBorder="1" applyAlignment="1">
      <alignment horizontal="center"/>
    </xf>
    <xf numFmtId="0" fontId="3" fillId="0" borderId="18" xfId="0" applyFont="1" applyBorder="1" applyAlignment="1">
      <alignment vertical="center" wrapText="1"/>
    </xf>
    <xf numFmtId="0" fontId="3" fillId="2" borderId="17" xfId="0" applyFont="1" applyFill="1" applyBorder="1"/>
    <xf numFmtId="0" fontId="4" fillId="0" borderId="18" xfId="0" applyFont="1" applyBorder="1" applyAlignment="1">
      <alignment vertical="center" wrapText="1"/>
    </xf>
    <xf numFmtId="0" fontId="4" fillId="3" borderId="18" xfId="0" applyFont="1" applyFill="1" applyBorder="1" applyAlignment="1">
      <alignment vertical="center" wrapText="1"/>
    </xf>
    <xf numFmtId="0" fontId="3" fillId="7" borderId="17" xfId="0" applyFont="1" applyFill="1" applyBorder="1"/>
    <xf numFmtId="164" fontId="4" fillId="7" borderId="19" xfId="0" applyNumberFormat="1" applyFont="1" applyFill="1" applyBorder="1" applyAlignment="1">
      <alignment horizontal="center" vertical="center" wrapText="1"/>
    </xf>
    <xf numFmtId="164" fontId="4" fillId="3" borderId="17" xfId="0" applyNumberFormat="1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vertical="center" wrapText="1"/>
    </xf>
    <xf numFmtId="8" fontId="4" fillId="2" borderId="17" xfId="0" applyNumberFormat="1" applyFont="1" applyFill="1" applyBorder="1" applyAlignment="1">
      <alignment horizontal="center" vertical="center"/>
    </xf>
    <xf numFmtId="0" fontId="3" fillId="3" borderId="17" xfId="0" applyFont="1" applyFill="1" applyBorder="1"/>
    <xf numFmtId="164" fontId="3" fillId="2" borderId="17" xfId="0" applyNumberFormat="1" applyFont="1" applyFill="1" applyBorder="1"/>
    <xf numFmtId="0" fontId="3" fillId="0" borderId="20" xfId="0" applyFont="1" applyBorder="1" applyAlignment="1">
      <alignment vertical="center" wrapText="1"/>
    </xf>
    <xf numFmtId="1" fontId="4" fillId="0" borderId="21" xfId="0" applyNumberFormat="1" applyFont="1" applyBorder="1" applyAlignment="1">
      <alignment horizontal="center" vertical="center" wrapText="1"/>
    </xf>
    <xf numFmtId="164" fontId="4" fillId="0" borderId="21" xfId="0" applyNumberFormat="1" applyFont="1" applyBorder="1" applyAlignment="1">
      <alignment horizontal="center" vertical="center" wrapText="1"/>
    </xf>
    <xf numFmtId="164" fontId="4" fillId="3" borderId="21" xfId="0" applyNumberFormat="1" applyFont="1" applyFill="1" applyBorder="1" applyAlignment="1">
      <alignment horizontal="center" vertical="center" wrapText="1"/>
    </xf>
    <xf numFmtId="164" fontId="3" fillId="0" borderId="22" xfId="0" applyNumberFormat="1" applyFont="1" applyBorder="1" applyAlignment="1">
      <alignment horizontal="center" vertical="center" wrapText="1"/>
    </xf>
    <xf numFmtId="0" fontId="3" fillId="2" borderId="21" xfId="0" applyFont="1" applyFill="1" applyBorder="1"/>
    <xf numFmtId="0" fontId="3" fillId="2" borderId="23" xfId="0" applyFont="1" applyFill="1" applyBorder="1"/>
    <xf numFmtId="0" fontId="8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4" fillId="7" borderId="15" xfId="0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/>
    </xf>
    <xf numFmtId="164" fontId="4" fillId="2" borderId="8" xfId="0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6" fillId="2" borderId="0" xfId="0" applyFont="1" applyFill="1" applyAlignment="1" applyProtection="1">
      <alignment horizontal="center"/>
      <protection locked="0"/>
    </xf>
    <xf numFmtId="0" fontId="8" fillId="2" borderId="0" xfId="0" applyFont="1" applyFill="1" applyAlignment="1">
      <alignment horizontal="left" wrapText="1"/>
    </xf>
    <xf numFmtId="49" fontId="5" fillId="4" borderId="12" xfId="0" applyNumberFormat="1" applyFont="1" applyFill="1" applyBorder="1" applyAlignment="1">
      <alignment horizontal="center" vertical="center"/>
    </xf>
    <xf numFmtId="49" fontId="5" fillId="4" borderId="16" xfId="0" applyNumberFormat="1" applyFont="1" applyFill="1" applyBorder="1" applyAlignment="1">
      <alignment horizontal="center" vertical="center"/>
    </xf>
    <xf numFmtId="49" fontId="5" fillId="4" borderId="13" xfId="0" applyNumberFormat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4" fontId="5" fillId="3" borderId="11" xfId="0" applyNumberFormat="1" applyFont="1" applyFill="1" applyBorder="1" applyAlignment="1">
      <alignment horizontal="center"/>
    </xf>
  </cellXfs>
  <cellStyles count="12">
    <cellStyle name="cf1" xfId="5" xr:uid="{B6B61BBD-6408-4EA1-A391-4DBBA2EFC056}"/>
    <cellStyle name="cf2" xfId="6" xr:uid="{CFFB7031-305F-4E40-99B0-E4A30DBC7AF2}"/>
    <cellStyle name="cf3" xfId="7" xr:uid="{88A2AB2A-53B3-431D-94BF-3394EA18DF7A}"/>
    <cellStyle name="cf4" xfId="8" xr:uid="{357A1B2B-B665-41CB-AF44-4A6DCBF7A9F1}"/>
    <cellStyle name="cf5" xfId="9" xr:uid="{EBB92861-CFF6-4B36-A057-019E412ECEA7}"/>
    <cellStyle name="Moeda 2" xfId="4" xr:uid="{D35FBEF0-A207-439C-9CFD-5317C779C90D}"/>
    <cellStyle name="Moeda 3" xfId="11" xr:uid="{F146B05E-B0EE-46C7-874A-B465C9E4D59B}"/>
    <cellStyle name="Normal" xfId="0" builtinId="0"/>
    <cellStyle name="Normal 2" xfId="1" xr:uid="{0B7F01DD-BBBD-49C5-9500-4D5C6E71138C}"/>
    <cellStyle name="Normal 3" xfId="2" xr:uid="{B9AB37A1-7F7A-41C7-8874-5EE51184BA55}"/>
    <cellStyle name="Normal 4" xfId="10" xr:uid="{E0E028F1-4A52-4CD3-93A8-A527FBB2ECFF}"/>
    <cellStyle name="Vírgula 2" xfId="3" xr:uid="{9EB8C3BD-4E55-4F85-9877-91CAE5732B68}"/>
  </cellStyles>
  <dxfs count="0"/>
  <tableStyles count="1" defaultTableStyle="TableStyleMedium9" defaultPivotStyle="PivotStyleLight16">
    <tableStyle name="Invisible" pivot="0" table="0" count="0" xr9:uid="{0C32E59F-08CA-480C-83BD-010BF9E5988A}"/>
  </tableStyles>
  <colors>
    <mruColors>
      <color rgb="FFB2E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217714</xdr:colOff>
      <xdr:row>0</xdr:row>
      <xdr:rowOff>0</xdr:rowOff>
    </xdr:from>
    <xdr:to>
      <xdr:col>1</xdr:col>
      <xdr:colOff>1522821</xdr:colOff>
      <xdr:row>1</xdr:row>
      <xdr:rowOff>69520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BF11C84-E262-8C6D-0B60-F5BD20BE1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0"/>
          <a:ext cx="1305107" cy="885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98"/>
  <sheetViews>
    <sheetView tabSelected="1" zoomScale="70" zoomScaleNormal="70" zoomScaleSheetLayoutView="75" workbookViewId="0">
      <pane xSplit="2" ySplit="8" topLeftCell="C63" activePane="bottomRight" state="frozen"/>
      <selection pane="topRight" activeCell="C1" sqref="C1"/>
      <selection pane="bottomLeft" activeCell="A4" sqref="A4"/>
      <selection pane="bottomRight" activeCell="G83" sqref="G83"/>
    </sheetView>
  </sheetViews>
  <sheetFormatPr defaultColWidth="9.42578125" defaultRowHeight="12.75" x14ac:dyDescent="0.2"/>
  <cols>
    <col min="1" max="1" width="2.42578125" style="2" customWidth="1"/>
    <col min="2" max="2" width="82.42578125" style="2" customWidth="1"/>
    <col min="3" max="3" width="21.85546875" style="2" bestFit="1" customWidth="1"/>
    <col min="4" max="4" width="16.140625" style="2" customWidth="1"/>
    <col min="5" max="5" width="27.7109375" style="2" customWidth="1"/>
    <col min="6" max="6" width="37.7109375" style="2" customWidth="1"/>
    <col min="7" max="7" width="22.28515625" style="2" customWidth="1"/>
    <col min="8" max="8" width="26.28515625" style="2" customWidth="1"/>
    <col min="9" max="9" width="15.85546875" style="2" customWidth="1"/>
    <col min="10" max="16384" width="9.42578125" style="2"/>
  </cols>
  <sheetData>
    <row r="1" spans="2:8" ht="65.099999999999994" customHeight="1" x14ac:dyDescent="0.25">
      <c r="B1" s="83" t="s">
        <v>80</v>
      </c>
      <c r="C1" s="84"/>
      <c r="D1" s="84"/>
      <c r="E1" s="84"/>
      <c r="F1" s="84"/>
    </row>
    <row r="2" spans="2:8" ht="17.649999999999999" customHeight="1" thickBot="1" x14ac:dyDescent="0.3">
      <c r="B2" s="77" t="s">
        <v>0</v>
      </c>
      <c r="C2" s="77"/>
      <c r="D2" s="77"/>
      <c r="E2" s="77"/>
      <c r="F2" s="77"/>
      <c r="G2" s="78"/>
      <c r="H2" s="78"/>
    </row>
    <row r="3" spans="2:8" ht="24.6" hidden="1" customHeight="1" x14ac:dyDescent="0.25">
      <c r="B3" s="91" t="s">
        <v>1</v>
      </c>
      <c r="C3" s="91"/>
      <c r="D3" s="91"/>
      <c r="E3" s="91"/>
      <c r="F3" s="91"/>
      <c r="G3" s="1"/>
      <c r="H3" s="1"/>
    </row>
    <row r="4" spans="2:8" ht="70.5" hidden="1" customHeight="1" x14ac:dyDescent="0.25">
      <c r="B4" s="77" t="s">
        <v>2</v>
      </c>
      <c r="C4" s="77"/>
      <c r="D4" s="77"/>
      <c r="E4" s="77"/>
      <c r="F4" s="77"/>
      <c r="G4" s="1"/>
      <c r="H4" s="1"/>
    </row>
    <row r="5" spans="2:8" ht="43.15" hidden="1" customHeight="1" x14ac:dyDescent="0.25">
      <c r="B5" s="86"/>
      <c r="C5" s="86"/>
      <c r="D5" s="86"/>
      <c r="E5" s="86"/>
      <c r="F5" s="86"/>
      <c r="G5" s="1"/>
      <c r="H5" s="1"/>
    </row>
    <row r="6" spans="2:8" ht="19.5" hidden="1" customHeight="1" x14ac:dyDescent="0.35">
      <c r="B6" s="85"/>
      <c r="C6" s="85"/>
      <c r="D6" s="85"/>
      <c r="E6" s="85"/>
      <c r="F6" s="85"/>
      <c r="G6" s="1"/>
      <c r="H6" s="1"/>
    </row>
    <row r="7" spans="2:8" s="3" customFormat="1" ht="19.5" customHeight="1" x14ac:dyDescent="0.2">
      <c r="B7" s="87" t="s">
        <v>3</v>
      </c>
      <c r="C7" s="54"/>
      <c r="D7" s="54"/>
      <c r="E7" s="89" t="s">
        <v>4</v>
      </c>
      <c r="F7" s="89" t="s">
        <v>5</v>
      </c>
      <c r="G7" s="79" t="s">
        <v>90</v>
      </c>
      <c r="H7" s="80"/>
    </row>
    <row r="8" spans="2:8" s="3" customFormat="1" ht="38.25" customHeight="1" x14ac:dyDescent="0.2">
      <c r="B8" s="88"/>
      <c r="C8" s="4" t="s">
        <v>6</v>
      </c>
      <c r="D8" s="4" t="s">
        <v>7</v>
      </c>
      <c r="E8" s="90"/>
      <c r="F8" s="90"/>
      <c r="G8" s="48" t="s">
        <v>92</v>
      </c>
      <c r="H8" s="55" t="s">
        <v>91</v>
      </c>
    </row>
    <row r="9" spans="2:8" s="3" customFormat="1" ht="21" hidden="1" customHeight="1" x14ac:dyDescent="0.2">
      <c r="B9" s="56" t="s">
        <v>8</v>
      </c>
      <c r="C9" s="13"/>
      <c r="D9" s="13"/>
      <c r="E9" s="13"/>
      <c r="F9" s="37"/>
      <c r="G9" s="35"/>
      <c r="H9" s="57"/>
    </row>
    <row r="10" spans="2:8" s="3" customFormat="1" ht="30.75" customHeight="1" x14ac:dyDescent="0.2">
      <c r="B10" s="56" t="s">
        <v>9</v>
      </c>
      <c r="C10" s="26" t="s">
        <v>53</v>
      </c>
      <c r="D10" s="26" t="s">
        <v>54</v>
      </c>
      <c r="E10" s="13"/>
      <c r="F10" s="38">
        <f>(F11+F12+F13+F14+F15+E16)</f>
        <v>727466.48</v>
      </c>
      <c r="G10" s="49">
        <f>SUM(G11:G15)</f>
        <v>79892.360000000015</v>
      </c>
      <c r="H10" s="58"/>
    </row>
    <row r="11" spans="2:8" ht="25.5" customHeight="1" x14ac:dyDescent="0.2">
      <c r="B11" s="59" t="s">
        <v>72</v>
      </c>
      <c r="C11" s="14"/>
      <c r="D11" s="12"/>
      <c r="E11" s="15"/>
      <c r="F11" s="39">
        <v>250000</v>
      </c>
      <c r="G11" s="10">
        <v>49999.98</v>
      </c>
      <c r="H11" s="60"/>
    </row>
    <row r="12" spans="2:8" ht="24.6" customHeight="1" x14ac:dyDescent="0.2">
      <c r="B12" s="59" t="s">
        <v>10</v>
      </c>
      <c r="C12" s="14"/>
      <c r="D12" s="12"/>
      <c r="E12" s="12"/>
      <c r="F12" s="39">
        <v>100000</v>
      </c>
      <c r="G12" s="10">
        <v>20000.04</v>
      </c>
      <c r="H12" s="60"/>
    </row>
    <row r="13" spans="2:8" ht="22.5" customHeight="1" x14ac:dyDescent="0.2">
      <c r="B13" s="59" t="s">
        <v>11</v>
      </c>
      <c r="C13" s="14"/>
      <c r="D13" s="12"/>
      <c r="E13" s="12"/>
      <c r="F13" s="39">
        <v>30000</v>
      </c>
      <c r="G13" s="10">
        <v>6000</v>
      </c>
      <c r="H13" s="60"/>
    </row>
    <row r="14" spans="2:8" ht="22.5" customHeight="1" x14ac:dyDescent="0.2">
      <c r="B14" s="61" t="s">
        <v>12</v>
      </c>
      <c r="C14" s="14"/>
      <c r="D14" s="12"/>
      <c r="E14" s="12"/>
      <c r="F14" s="39">
        <v>2892.28</v>
      </c>
      <c r="G14" s="10">
        <v>2892.32</v>
      </c>
      <c r="H14" s="60"/>
    </row>
    <row r="15" spans="2:8" ht="22.5" customHeight="1" x14ac:dyDescent="0.2">
      <c r="B15" s="62" t="s">
        <v>13</v>
      </c>
      <c r="C15" s="14"/>
      <c r="D15" s="12"/>
      <c r="E15" s="12"/>
      <c r="F15" s="39">
        <v>5000</v>
      </c>
      <c r="G15" s="10">
        <v>1000.02</v>
      </c>
      <c r="H15" s="60"/>
    </row>
    <row r="16" spans="2:8" ht="22.5" customHeight="1" x14ac:dyDescent="0.2">
      <c r="B16" s="62" t="s">
        <v>73</v>
      </c>
      <c r="C16" s="14">
        <v>1</v>
      </c>
      <c r="D16" s="12">
        <v>11319.14</v>
      </c>
      <c r="E16" s="10">
        <f>(D16*30)</f>
        <v>339574.19999999995</v>
      </c>
      <c r="F16" s="40"/>
      <c r="G16" s="36"/>
      <c r="H16" s="60"/>
    </row>
    <row r="17" spans="2:9" ht="33.75" customHeight="1" x14ac:dyDescent="0.2">
      <c r="B17" s="56" t="s">
        <v>14</v>
      </c>
      <c r="C17" s="24" t="s">
        <v>55</v>
      </c>
      <c r="D17" s="25" t="s">
        <v>56</v>
      </c>
      <c r="E17" s="16"/>
      <c r="F17" s="41"/>
      <c r="G17" s="50"/>
      <c r="H17" s="63"/>
    </row>
    <row r="18" spans="2:9" ht="63.95" customHeight="1" x14ac:dyDescent="0.2">
      <c r="B18" s="61" t="s">
        <v>15</v>
      </c>
      <c r="C18" s="14"/>
      <c r="D18" s="12"/>
      <c r="E18" s="15"/>
      <c r="F18" s="39">
        <f>PRODUCT(C18,D18)</f>
        <v>0</v>
      </c>
      <c r="G18" s="36"/>
      <c r="H18" s="60"/>
    </row>
    <row r="19" spans="2:9" ht="56.25" customHeight="1" x14ac:dyDescent="0.2">
      <c r="B19" s="56" t="s">
        <v>16</v>
      </c>
      <c r="C19" s="24" t="s">
        <v>61</v>
      </c>
      <c r="D19" s="26" t="s">
        <v>57</v>
      </c>
      <c r="E19" s="11"/>
      <c r="F19" s="41"/>
      <c r="G19" s="50"/>
      <c r="H19" s="64">
        <f>SUM(H20:H22)</f>
        <v>32709.1</v>
      </c>
      <c r="I19" s="29"/>
    </row>
    <row r="20" spans="2:9" ht="31.5" customHeight="1" x14ac:dyDescent="0.2">
      <c r="B20" s="61" t="s">
        <v>17</v>
      </c>
      <c r="C20" s="14">
        <v>1</v>
      </c>
      <c r="D20" s="19">
        <v>7360.47</v>
      </c>
      <c r="E20" s="10">
        <f>(D20*24)</f>
        <v>176651.28</v>
      </c>
      <c r="F20" s="39"/>
      <c r="G20" s="36"/>
      <c r="H20" s="65">
        <v>6671.28</v>
      </c>
    </row>
    <row r="21" spans="2:9" ht="31.5" customHeight="1" x14ac:dyDescent="0.2">
      <c r="B21" s="61" t="s">
        <v>18</v>
      </c>
      <c r="C21" s="14">
        <v>6</v>
      </c>
      <c r="D21" s="19">
        <v>5969.79</v>
      </c>
      <c r="E21" s="10">
        <f>(6*(D21*24))</f>
        <v>859649.76</v>
      </c>
      <c r="F21" s="39"/>
      <c r="G21" s="36"/>
      <c r="H21" s="65">
        <v>18336</v>
      </c>
    </row>
    <row r="22" spans="2:9" ht="30" customHeight="1" x14ac:dyDescent="0.2">
      <c r="B22" s="61" t="s">
        <v>19</v>
      </c>
      <c r="C22" s="14">
        <v>2</v>
      </c>
      <c r="D22" s="18">
        <v>1383.56</v>
      </c>
      <c r="E22" s="10">
        <f>(C22*(D22*24))</f>
        <v>66410.880000000005</v>
      </c>
      <c r="F22" s="39"/>
      <c r="G22" s="36"/>
      <c r="H22" s="65">
        <v>7701.82</v>
      </c>
    </row>
    <row r="23" spans="2:9" ht="23.85" customHeight="1" x14ac:dyDescent="0.2">
      <c r="B23" s="56" t="s">
        <v>20</v>
      </c>
      <c r="C23" s="22"/>
      <c r="D23" s="11"/>
      <c r="E23" s="16"/>
      <c r="F23" s="41"/>
      <c r="G23" s="50"/>
      <c r="H23" s="63"/>
    </row>
    <row r="24" spans="2:9" ht="35.25" customHeight="1" x14ac:dyDescent="0.2">
      <c r="B24" s="56" t="s">
        <v>21</v>
      </c>
      <c r="C24" s="24" t="s">
        <v>62</v>
      </c>
      <c r="D24" s="26" t="s">
        <v>71</v>
      </c>
      <c r="E24" s="16"/>
      <c r="F24" s="41"/>
      <c r="G24" s="49">
        <f>SUM(G25:G29)</f>
        <v>17000</v>
      </c>
      <c r="H24" s="63"/>
    </row>
    <row r="25" spans="2:9" ht="33" customHeight="1" x14ac:dyDescent="0.2">
      <c r="B25" s="59" t="s">
        <v>22</v>
      </c>
      <c r="C25" s="14">
        <v>4</v>
      </c>
      <c r="D25" s="12">
        <v>1000</v>
      </c>
      <c r="E25" s="17"/>
      <c r="F25" s="39">
        <f>PRODUCT(C25,D25)</f>
        <v>4000</v>
      </c>
      <c r="G25" s="12">
        <v>4000</v>
      </c>
      <c r="H25" s="60"/>
    </row>
    <row r="26" spans="2:9" ht="29.25" customHeight="1" x14ac:dyDescent="0.2">
      <c r="B26" s="61" t="s">
        <v>23</v>
      </c>
      <c r="C26" s="14">
        <v>2</v>
      </c>
      <c r="D26" s="12">
        <v>1000</v>
      </c>
      <c r="E26" s="17"/>
      <c r="F26" s="39">
        <f t="shared" ref="F26" si="0">PRODUCT(C26,D26)</f>
        <v>2000</v>
      </c>
      <c r="G26" s="12">
        <v>2000</v>
      </c>
      <c r="H26" s="60"/>
    </row>
    <row r="27" spans="2:9" ht="34.5" customHeight="1" x14ac:dyDescent="0.2">
      <c r="B27" s="59" t="s">
        <v>24</v>
      </c>
      <c r="C27" s="14">
        <v>2</v>
      </c>
      <c r="D27" s="12">
        <v>10000</v>
      </c>
      <c r="E27" s="17"/>
      <c r="F27" s="39">
        <f>(C27*D27)</f>
        <v>20000</v>
      </c>
      <c r="G27" s="12">
        <v>10000</v>
      </c>
      <c r="H27" s="60"/>
    </row>
    <row r="28" spans="2:9" ht="31.5" customHeight="1" x14ac:dyDescent="0.2">
      <c r="B28" s="59" t="s">
        <v>25</v>
      </c>
      <c r="C28" s="14">
        <v>24</v>
      </c>
      <c r="D28" s="12">
        <v>500</v>
      </c>
      <c r="E28" s="17"/>
      <c r="F28" s="39">
        <f>PRODUCT(C28,D28)</f>
        <v>12000</v>
      </c>
      <c r="G28" s="36"/>
      <c r="H28" s="60"/>
    </row>
    <row r="29" spans="2:9" ht="30" customHeight="1" x14ac:dyDescent="0.2">
      <c r="B29" s="59" t="s">
        <v>26</v>
      </c>
      <c r="C29" s="14">
        <v>4</v>
      </c>
      <c r="D29" s="12">
        <v>1000</v>
      </c>
      <c r="E29" s="17"/>
      <c r="F29" s="39">
        <f>C29*D29</f>
        <v>4000</v>
      </c>
      <c r="G29" s="12">
        <v>1000</v>
      </c>
      <c r="H29" s="60"/>
    </row>
    <row r="30" spans="2:9" ht="74.25" customHeight="1" x14ac:dyDescent="0.2">
      <c r="B30" s="56" t="s">
        <v>27</v>
      </c>
      <c r="C30" s="24" t="s">
        <v>58</v>
      </c>
      <c r="D30" s="26" t="s">
        <v>59</v>
      </c>
      <c r="E30" s="16"/>
      <c r="F30" s="41"/>
      <c r="G30" s="50"/>
      <c r="H30" s="64">
        <f>SUM(H31:H34)</f>
        <v>5109</v>
      </c>
    </row>
    <row r="31" spans="2:9" ht="23.85" customHeight="1" x14ac:dyDescent="0.2">
      <c r="B31" s="61" t="s">
        <v>74</v>
      </c>
      <c r="C31" s="14">
        <v>20</v>
      </c>
      <c r="D31" s="12">
        <v>42.19</v>
      </c>
      <c r="E31" s="10">
        <f>PRODUCT(C31,D31)*4</f>
        <v>3375.2</v>
      </c>
      <c r="F31" s="39"/>
      <c r="G31" s="65"/>
      <c r="H31" s="65">
        <v>3144</v>
      </c>
    </row>
    <row r="32" spans="2:9" ht="23.85" customHeight="1" x14ac:dyDescent="0.2">
      <c r="B32" s="61" t="s">
        <v>75</v>
      </c>
      <c r="C32" s="14">
        <v>150</v>
      </c>
      <c r="D32" s="12">
        <v>87.54</v>
      </c>
      <c r="E32" s="10">
        <f>PRODUCT(C32,D32)*2</f>
        <v>26262.000000000004</v>
      </c>
      <c r="F32" s="39"/>
      <c r="G32" s="36"/>
      <c r="H32" s="65"/>
    </row>
    <row r="33" spans="2:8" ht="23.85" customHeight="1" x14ac:dyDescent="0.2">
      <c r="B33" s="61" t="s">
        <v>76</v>
      </c>
      <c r="C33" s="14">
        <v>50</v>
      </c>
      <c r="D33" s="12">
        <v>42.19</v>
      </c>
      <c r="E33" s="10">
        <f>PRODUCT(C33,D33)*4</f>
        <v>8438</v>
      </c>
      <c r="F33" s="39"/>
      <c r="G33" s="36"/>
      <c r="H33" s="65">
        <v>1964.9999999999998</v>
      </c>
    </row>
    <row r="34" spans="2:8" ht="23.85" customHeight="1" x14ac:dyDescent="0.2">
      <c r="B34" s="61" t="s">
        <v>87</v>
      </c>
      <c r="C34" s="14">
        <v>50</v>
      </c>
      <c r="D34" s="12">
        <v>42.19</v>
      </c>
      <c r="E34" s="10">
        <f>PRODUCT(C34,D34)*5</f>
        <v>10547.5</v>
      </c>
      <c r="F34" s="39"/>
      <c r="G34" s="36"/>
      <c r="H34" s="60"/>
    </row>
    <row r="35" spans="2:8" ht="23.85" customHeight="1" x14ac:dyDescent="0.2">
      <c r="B35" s="66" t="s">
        <v>28</v>
      </c>
      <c r="C35" s="20"/>
      <c r="D35" s="21"/>
      <c r="E35" s="21"/>
      <c r="F35" s="34"/>
      <c r="G35" s="50"/>
      <c r="H35" s="63"/>
    </row>
    <row r="36" spans="2:8" ht="75.75" customHeight="1" x14ac:dyDescent="0.2">
      <c r="B36" s="66" t="s">
        <v>29</v>
      </c>
      <c r="C36" s="24" t="s">
        <v>70</v>
      </c>
      <c r="D36" s="26" t="s">
        <v>60</v>
      </c>
      <c r="E36" s="21"/>
      <c r="F36" s="34"/>
      <c r="G36" s="49">
        <f>SUM(G37:G40)</f>
        <v>5000</v>
      </c>
      <c r="H36" s="63"/>
    </row>
    <row r="37" spans="2:8" ht="23.85" customHeight="1" x14ac:dyDescent="0.2">
      <c r="B37" s="61" t="s">
        <v>81</v>
      </c>
      <c r="C37" s="14">
        <v>30</v>
      </c>
      <c r="D37" s="12">
        <v>500</v>
      </c>
      <c r="E37" s="12"/>
      <c r="F37" s="39">
        <f>PRODUCT(C37,D37)</f>
        <v>15000</v>
      </c>
      <c r="G37" s="10">
        <v>3000</v>
      </c>
      <c r="H37" s="60"/>
    </row>
    <row r="38" spans="2:8" ht="29.25" customHeight="1" x14ac:dyDescent="0.2">
      <c r="B38" s="59" t="s">
        <v>82</v>
      </c>
      <c r="C38" s="14">
        <v>24</v>
      </c>
      <c r="D38" s="12">
        <v>500</v>
      </c>
      <c r="E38" s="12"/>
      <c r="F38" s="39">
        <f>PRODUCT(C38,D38)</f>
        <v>12000</v>
      </c>
      <c r="G38" s="10">
        <v>2000</v>
      </c>
      <c r="H38" s="60"/>
    </row>
    <row r="39" spans="2:8" ht="23.85" customHeight="1" x14ac:dyDescent="0.2">
      <c r="B39" s="61" t="s">
        <v>30</v>
      </c>
      <c r="C39" s="14"/>
      <c r="D39" s="12"/>
      <c r="E39" s="12"/>
      <c r="F39" s="39">
        <f t="shared" ref="F39:F40" si="1">PRODUCT(C39,D39)</f>
        <v>0</v>
      </c>
      <c r="G39" s="36"/>
      <c r="H39" s="60"/>
    </row>
    <row r="40" spans="2:8" ht="23.85" customHeight="1" x14ac:dyDescent="0.2">
      <c r="B40" s="61" t="s">
        <v>31</v>
      </c>
      <c r="C40" s="14"/>
      <c r="D40" s="12"/>
      <c r="E40" s="12"/>
      <c r="F40" s="39">
        <f t="shared" si="1"/>
        <v>0</v>
      </c>
      <c r="G40" s="36"/>
      <c r="H40" s="60"/>
    </row>
    <row r="41" spans="2:8" ht="34.15" customHeight="1" x14ac:dyDescent="0.2">
      <c r="B41" s="66" t="s">
        <v>32</v>
      </c>
      <c r="C41" s="24" t="s">
        <v>63</v>
      </c>
      <c r="D41" s="28" t="s">
        <v>67</v>
      </c>
      <c r="E41" s="21"/>
      <c r="F41" s="34"/>
      <c r="G41" s="49">
        <f>SUM(G42:G45)</f>
        <v>2196.4</v>
      </c>
      <c r="H41" s="49">
        <v>1320</v>
      </c>
    </row>
    <row r="42" spans="2:8" ht="34.15" customHeight="1" x14ac:dyDescent="0.2">
      <c r="B42" s="62" t="s">
        <v>93</v>
      </c>
      <c r="C42" s="46"/>
      <c r="D42" s="47"/>
      <c r="E42" s="10"/>
      <c r="F42" s="39">
        <v>2196.4</v>
      </c>
      <c r="G42" s="42">
        <v>2196.4</v>
      </c>
      <c r="H42" s="67">
        <v>1320</v>
      </c>
    </row>
    <row r="43" spans="2:8" ht="32.450000000000003" customHeight="1" x14ac:dyDescent="0.2">
      <c r="B43" s="66" t="s">
        <v>33</v>
      </c>
      <c r="C43" s="24" t="s">
        <v>63</v>
      </c>
      <c r="D43" s="26" t="s">
        <v>64</v>
      </c>
      <c r="E43" s="21"/>
      <c r="F43" s="34"/>
      <c r="G43" s="50"/>
      <c r="H43" s="64">
        <f>SUM(H44:H47)</f>
        <v>486</v>
      </c>
    </row>
    <row r="44" spans="2:8" ht="23.85" customHeight="1" x14ac:dyDescent="0.2">
      <c r="B44" s="61" t="s">
        <v>34</v>
      </c>
      <c r="C44" s="14">
        <v>6</v>
      </c>
      <c r="D44" s="12">
        <v>204.59</v>
      </c>
      <c r="E44" s="10">
        <f>PRODUCT(D44,C44)</f>
        <v>1227.54</v>
      </c>
      <c r="F44" s="39">
        <f>(E44+E45+E46+E47+E48+E49)</f>
        <v>6165.34</v>
      </c>
      <c r="G44" s="36"/>
      <c r="H44" s="67">
        <v>486</v>
      </c>
    </row>
    <row r="45" spans="2:8" ht="23.85" customHeight="1" x14ac:dyDescent="0.2">
      <c r="B45" s="61" t="s">
        <v>77</v>
      </c>
      <c r="C45" s="14">
        <v>200</v>
      </c>
      <c r="D45" s="12">
        <v>11.59</v>
      </c>
      <c r="E45" s="10">
        <f t="shared" ref="E45:E49" si="2">PRODUCT(D45,C45)</f>
        <v>2318</v>
      </c>
      <c r="F45" s="39"/>
      <c r="G45" s="36"/>
      <c r="H45" s="65"/>
    </row>
    <row r="46" spans="2:8" ht="23.85" customHeight="1" x14ac:dyDescent="0.2">
      <c r="B46" s="61" t="s">
        <v>78</v>
      </c>
      <c r="C46" s="14">
        <v>20</v>
      </c>
      <c r="D46" s="12">
        <v>11.59</v>
      </c>
      <c r="E46" s="10">
        <f t="shared" si="2"/>
        <v>231.8</v>
      </c>
      <c r="F46" s="39"/>
      <c r="G46" s="36"/>
      <c r="H46" s="60"/>
    </row>
    <row r="47" spans="2:8" ht="58.5" customHeight="1" x14ac:dyDescent="0.2">
      <c r="B47" s="61" t="s">
        <v>83</v>
      </c>
      <c r="C47" s="14">
        <f>(50*12)</f>
        <v>600</v>
      </c>
      <c r="D47" s="12">
        <v>0.88</v>
      </c>
      <c r="E47" s="10">
        <f t="shared" si="2"/>
        <v>528</v>
      </c>
      <c r="F47" s="39"/>
      <c r="G47" s="36"/>
      <c r="H47" s="60"/>
    </row>
    <row r="48" spans="2:8" ht="23.85" customHeight="1" x14ac:dyDescent="0.2">
      <c r="B48" s="61" t="s">
        <v>35</v>
      </c>
      <c r="C48" s="14">
        <v>200</v>
      </c>
      <c r="D48" s="12">
        <v>3.99</v>
      </c>
      <c r="E48" s="10">
        <f t="shared" si="2"/>
        <v>798</v>
      </c>
      <c r="F48" s="39"/>
      <c r="G48" s="36"/>
      <c r="H48" s="60"/>
    </row>
    <row r="49" spans="2:8" ht="23.85" customHeight="1" x14ac:dyDescent="0.2">
      <c r="B49" s="61" t="s">
        <v>36</v>
      </c>
      <c r="C49" s="14">
        <v>300</v>
      </c>
      <c r="D49" s="12">
        <v>3.54</v>
      </c>
      <c r="E49" s="10">
        <f t="shared" si="2"/>
        <v>1062</v>
      </c>
      <c r="F49" s="39"/>
      <c r="G49" s="36"/>
      <c r="H49" s="60"/>
    </row>
    <row r="50" spans="2:8" ht="34.15" customHeight="1" x14ac:dyDescent="0.2">
      <c r="B50" s="66" t="s">
        <v>52</v>
      </c>
      <c r="C50" s="24" t="s">
        <v>63</v>
      </c>
      <c r="D50" s="26" t="s">
        <v>64</v>
      </c>
      <c r="E50" s="21"/>
      <c r="F50" s="34"/>
      <c r="G50" s="50"/>
      <c r="H50" s="63"/>
    </row>
    <row r="51" spans="2:8" x14ac:dyDescent="0.2">
      <c r="B51" s="61" t="s">
        <v>37</v>
      </c>
      <c r="C51" s="14"/>
      <c r="D51" s="23">
        <v>323.05</v>
      </c>
      <c r="E51" s="10" t="s">
        <v>79</v>
      </c>
      <c r="F51" s="39"/>
      <c r="G51" s="36"/>
      <c r="H51" s="60"/>
    </row>
    <row r="52" spans="2:8" x14ac:dyDescent="0.2">
      <c r="B52" s="61" t="s">
        <v>38</v>
      </c>
      <c r="C52" s="14"/>
      <c r="D52" s="23">
        <v>323.05</v>
      </c>
      <c r="E52" s="10" t="s">
        <v>79</v>
      </c>
      <c r="F52" s="39"/>
      <c r="G52" s="36"/>
      <c r="H52" s="60"/>
    </row>
    <row r="53" spans="2:8" x14ac:dyDescent="0.2">
      <c r="B53" s="61" t="s">
        <v>39</v>
      </c>
      <c r="C53" s="14"/>
      <c r="D53" s="23">
        <v>323.05</v>
      </c>
      <c r="E53" s="10" t="s">
        <v>79</v>
      </c>
      <c r="F53" s="39"/>
      <c r="G53" s="36"/>
      <c r="H53" s="60"/>
    </row>
    <row r="54" spans="2:8" ht="45.75" customHeight="1" x14ac:dyDescent="0.2">
      <c r="B54" s="66" t="s">
        <v>40</v>
      </c>
      <c r="C54" s="24" t="s">
        <v>65</v>
      </c>
      <c r="D54" s="26" t="s">
        <v>66</v>
      </c>
      <c r="E54" s="21"/>
      <c r="F54" s="34"/>
      <c r="G54" s="50"/>
      <c r="H54" s="63"/>
    </row>
    <row r="55" spans="2:8" s="31" customFormat="1" ht="57.95" customHeight="1" x14ac:dyDescent="0.2">
      <c r="B55" s="62" t="s">
        <v>41</v>
      </c>
      <c r="C55" s="30"/>
      <c r="D55" s="32"/>
      <c r="E55" s="10"/>
      <c r="F55" s="42"/>
      <c r="G55" s="44"/>
      <c r="H55" s="68"/>
    </row>
    <row r="56" spans="2:8" ht="34.15" customHeight="1" x14ac:dyDescent="0.2">
      <c r="B56" s="66" t="s">
        <v>42</v>
      </c>
      <c r="C56" s="24" t="s">
        <v>63</v>
      </c>
      <c r="D56" s="28" t="s">
        <v>67</v>
      </c>
      <c r="E56" s="21"/>
      <c r="F56" s="34"/>
      <c r="G56" s="50"/>
      <c r="H56" s="63"/>
    </row>
    <row r="57" spans="2:8" ht="31.5" customHeight="1" x14ac:dyDescent="0.2">
      <c r="B57" s="61" t="s">
        <v>43</v>
      </c>
      <c r="C57" s="14"/>
      <c r="D57" s="12"/>
      <c r="E57" s="12"/>
      <c r="F57" s="39" t="s">
        <v>79</v>
      </c>
      <c r="G57" s="36"/>
      <c r="H57" s="60"/>
    </row>
    <row r="58" spans="2:8" ht="30.75" customHeight="1" x14ac:dyDescent="0.2">
      <c r="B58" s="61" t="s">
        <v>44</v>
      </c>
      <c r="C58" s="14"/>
      <c r="D58" s="12"/>
      <c r="E58" s="12"/>
      <c r="F58" s="39" t="s">
        <v>79</v>
      </c>
      <c r="G58" s="36"/>
      <c r="H58" s="60"/>
    </row>
    <row r="59" spans="2:8" ht="51" customHeight="1" x14ac:dyDescent="0.2">
      <c r="B59" s="56" t="s">
        <v>45</v>
      </c>
      <c r="C59" s="24" t="s">
        <v>63</v>
      </c>
      <c r="D59" s="26" t="s">
        <v>64</v>
      </c>
      <c r="E59" s="11"/>
      <c r="F59" s="41"/>
      <c r="G59" s="50"/>
      <c r="H59" s="63"/>
    </row>
    <row r="60" spans="2:8" x14ac:dyDescent="0.2">
      <c r="B60" s="61" t="s">
        <v>84</v>
      </c>
      <c r="C60" s="14">
        <v>16</v>
      </c>
      <c r="D60" s="12">
        <f>(1374.22*2)</f>
        <v>2748.44</v>
      </c>
      <c r="E60" s="10">
        <f>PRODUCT(C60,D60)</f>
        <v>43975.040000000001</v>
      </c>
      <c r="F60" s="39"/>
      <c r="G60" s="36"/>
      <c r="H60" s="60"/>
    </row>
    <row r="61" spans="2:8" ht="36.75" customHeight="1" x14ac:dyDescent="0.2">
      <c r="B61" s="61" t="s">
        <v>89</v>
      </c>
      <c r="C61" s="14">
        <f>(3*16*3)</f>
        <v>144</v>
      </c>
      <c r="D61" s="10">
        <v>344</v>
      </c>
      <c r="E61" s="10">
        <f>PRODUCT(C61,D61)</f>
        <v>49536</v>
      </c>
      <c r="F61" s="39"/>
      <c r="G61" s="45"/>
      <c r="H61" s="69"/>
    </row>
    <row r="62" spans="2:8" ht="30.6" customHeight="1" x14ac:dyDescent="0.2">
      <c r="B62" s="61" t="s">
        <v>86</v>
      </c>
      <c r="C62" s="14">
        <f>(3*16*3)</f>
        <v>144</v>
      </c>
      <c r="D62" s="12">
        <v>550</v>
      </c>
      <c r="E62" s="10">
        <f>PRODUCT(C62,D62)</f>
        <v>79200</v>
      </c>
      <c r="F62" s="39"/>
      <c r="G62" s="36"/>
      <c r="H62" s="60"/>
    </row>
    <row r="63" spans="2:8" ht="81.75" customHeight="1" x14ac:dyDescent="0.2">
      <c r="B63" s="61" t="s">
        <v>85</v>
      </c>
      <c r="C63" s="14">
        <f>(3*330*24)</f>
        <v>23760</v>
      </c>
      <c r="D63" s="12">
        <v>1.36</v>
      </c>
      <c r="E63" s="10">
        <f>PRODUCT(C63,D63)</f>
        <v>32313.600000000002</v>
      </c>
      <c r="F63" s="39"/>
      <c r="G63" s="36"/>
      <c r="H63" s="60"/>
    </row>
    <row r="64" spans="2:8" ht="47.25" customHeight="1" x14ac:dyDescent="0.2">
      <c r="B64" s="61" t="s">
        <v>88</v>
      </c>
      <c r="C64" s="14">
        <f>(3*24)</f>
        <v>72</v>
      </c>
      <c r="D64" s="12">
        <v>56.54</v>
      </c>
      <c r="E64" s="10">
        <f>PRODUCT(C64,D64)</f>
        <v>4070.88</v>
      </c>
      <c r="F64" s="39"/>
      <c r="G64" s="36"/>
      <c r="H64" s="60"/>
    </row>
    <row r="65" spans="2:8" ht="33.75" x14ac:dyDescent="0.2">
      <c r="B65" s="56" t="s">
        <v>46</v>
      </c>
      <c r="C65" s="24" t="s">
        <v>65</v>
      </c>
      <c r="D65" s="28" t="s">
        <v>67</v>
      </c>
      <c r="E65" s="11"/>
      <c r="F65" s="41"/>
      <c r="G65" s="50"/>
      <c r="H65" s="63"/>
    </row>
    <row r="66" spans="2:8" ht="27.75" customHeight="1" x14ac:dyDescent="0.2">
      <c r="B66" s="61" t="s">
        <v>47</v>
      </c>
      <c r="C66" s="14"/>
      <c r="D66" s="12">
        <v>0</v>
      </c>
      <c r="E66" s="12"/>
      <c r="F66" s="39">
        <f>PRODUCT(C66,D66)</f>
        <v>0</v>
      </c>
      <c r="G66" s="36"/>
      <c r="H66" s="60"/>
    </row>
    <row r="67" spans="2:8" ht="45" x14ac:dyDescent="0.2">
      <c r="B67" s="56" t="s">
        <v>48</v>
      </c>
      <c r="C67" s="24" t="s">
        <v>68</v>
      </c>
      <c r="D67" s="28" t="s">
        <v>69</v>
      </c>
      <c r="E67" s="11"/>
      <c r="F67" s="41"/>
      <c r="G67" s="50"/>
      <c r="H67" s="63"/>
    </row>
    <row r="68" spans="2:8" ht="21.75" customHeight="1" thickBot="1" x14ac:dyDescent="0.25">
      <c r="B68" s="70" t="s">
        <v>48</v>
      </c>
      <c r="C68" s="71"/>
      <c r="D68" s="72"/>
      <c r="E68" s="73">
        <v>9999.9</v>
      </c>
      <c r="F68" s="74"/>
      <c r="G68" s="75"/>
      <c r="H68" s="76"/>
    </row>
    <row r="69" spans="2:8" ht="15.6" customHeight="1" thickBot="1" x14ac:dyDescent="0.3">
      <c r="B69" s="5"/>
      <c r="C69" s="5"/>
      <c r="D69" s="51" t="s">
        <v>49</v>
      </c>
      <c r="E69" s="52">
        <f>SUM(E11:E68)</f>
        <v>1716169.58</v>
      </c>
      <c r="F69" s="92">
        <f>SUM(F11:F68)</f>
        <v>465254.02000000008</v>
      </c>
      <c r="G69" s="53">
        <f>SUM(G10+G24+G36+G41)</f>
        <v>104088.76000000001</v>
      </c>
      <c r="H69" s="53">
        <f>SUM(H19+H30+H44)</f>
        <v>38304.1</v>
      </c>
    </row>
    <row r="70" spans="2:8" ht="15.6" customHeight="1" thickBot="1" x14ac:dyDescent="0.3">
      <c r="B70" s="5"/>
      <c r="C70" s="5"/>
      <c r="D70" s="8" t="s">
        <v>50</v>
      </c>
      <c r="E70" s="9">
        <f>E69/E71</f>
        <v>0.786720002479115</v>
      </c>
      <c r="F70" s="43">
        <f>F69/E71</f>
        <v>0.213279997520885</v>
      </c>
      <c r="G70" s="36"/>
      <c r="H70" s="36"/>
    </row>
    <row r="71" spans="2:8" ht="21.75" customHeight="1" thickBot="1" x14ac:dyDescent="0.3">
      <c r="B71" s="6"/>
      <c r="C71" s="1"/>
      <c r="D71" s="7" t="s">
        <v>51</v>
      </c>
      <c r="E71" s="81">
        <f>SUM(E69,F69)</f>
        <v>2181423.6</v>
      </c>
      <c r="F71" s="82"/>
      <c r="G71" s="36"/>
      <c r="H71" s="36"/>
    </row>
    <row r="73" spans="2:8" x14ac:dyDescent="0.2">
      <c r="B73" s="27"/>
    </row>
    <row r="75" spans="2:8" ht="19.5" customHeight="1" x14ac:dyDescent="0.2"/>
    <row r="85" spans="5:6" ht="18" x14ac:dyDescent="0.25">
      <c r="E85" s="33"/>
      <c r="F85" s="33"/>
    </row>
    <row r="86" spans="5:6" ht="18" x14ac:dyDescent="0.25">
      <c r="E86" s="33"/>
      <c r="F86" s="33"/>
    </row>
    <row r="87" spans="5:6" ht="18" x14ac:dyDescent="0.25">
      <c r="E87" s="33"/>
      <c r="F87" s="33"/>
    </row>
    <row r="88" spans="5:6" ht="18" x14ac:dyDescent="0.25">
      <c r="E88" s="33"/>
      <c r="F88" s="33"/>
    </row>
    <row r="89" spans="5:6" ht="18" x14ac:dyDescent="0.25">
      <c r="E89" s="33"/>
      <c r="F89" s="33"/>
    </row>
    <row r="90" spans="5:6" ht="18" x14ac:dyDescent="0.25">
      <c r="E90" s="33"/>
      <c r="F90" s="33"/>
    </row>
    <row r="91" spans="5:6" ht="18" x14ac:dyDescent="0.25">
      <c r="E91" s="33"/>
      <c r="F91" s="33"/>
    </row>
    <row r="92" spans="5:6" ht="18" x14ac:dyDescent="0.25">
      <c r="E92" s="33"/>
      <c r="F92" s="33"/>
    </row>
    <row r="93" spans="5:6" ht="18" x14ac:dyDescent="0.25">
      <c r="E93" s="33"/>
      <c r="F93" s="33"/>
    </row>
    <row r="94" spans="5:6" ht="18" x14ac:dyDescent="0.25">
      <c r="E94" s="33"/>
      <c r="F94" s="33"/>
    </row>
    <row r="95" spans="5:6" ht="18" x14ac:dyDescent="0.25">
      <c r="E95" s="33"/>
      <c r="F95" s="33"/>
    </row>
    <row r="96" spans="5:6" ht="18" x14ac:dyDescent="0.25">
      <c r="E96" s="33"/>
      <c r="F96" s="33"/>
    </row>
    <row r="97" spans="5:6" ht="18" x14ac:dyDescent="0.25">
      <c r="E97" s="33"/>
      <c r="F97" s="33"/>
    </row>
    <row r="98" spans="5:6" ht="18" x14ac:dyDescent="0.25">
      <c r="E98" s="33"/>
      <c r="F98" s="33"/>
    </row>
  </sheetData>
  <mergeCells count="12">
    <mergeCell ref="G2:H2"/>
    <mergeCell ref="G7:H7"/>
    <mergeCell ref="E71:F71"/>
    <mergeCell ref="B1:F1"/>
    <mergeCell ref="B6:F6"/>
    <mergeCell ref="B4:F4"/>
    <mergeCell ref="B5:F5"/>
    <mergeCell ref="B7:B8"/>
    <mergeCell ref="E7:E8"/>
    <mergeCell ref="F7:F8"/>
    <mergeCell ref="B2:F2"/>
    <mergeCell ref="B3:F3"/>
  </mergeCells>
  <phoneticPr fontId="0" type="noConversion"/>
  <printOptions horizontalCentered="1" gridLines="1"/>
  <pageMargins left="0.25" right="0.25" top="0.75" bottom="0.75" header="0.3" footer="0.3"/>
  <pageSetup paperSize="9" scale="23" orientation="landscape" r:id="rId1"/>
  <headerFooter alignWithMargins="0">
    <oddHeader>&amp;R&amp;P/&amp;N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ef1c4c8c-0467-48a5-afbb-6b4015556c51" xsi:nil="true"/>
    <_activity xmlns="ef1c4c8c-0467-48a5-afbb-6b4015556c5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7D2008AD5419D45A93AFBAC3352EF21" ma:contentTypeVersion="11" ma:contentTypeDescription="Crie um novo documento." ma:contentTypeScope="" ma:versionID="932004b1dc08cc2be2bc12a06b9c941d">
  <xsd:schema xmlns:xsd="http://www.w3.org/2001/XMLSchema" xmlns:xs="http://www.w3.org/2001/XMLSchema" xmlns:p="http://schemas.microsoft.com/office/2006/metadata/properties" xmlns:ns3="ef1c4c8c-0467-48a5-afbb-6b4015556c51" targetNamespace="http://schemas.microsoft.com/office/2006/metadata/properties" ma:root="true" ma:fieldsID="ab438971d015c283d70cdb8beae01fec" ns3:_="">
    <xsd:import namespace="ef1c4c8c-0467-48a5-afbb-6b4015556c51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1c4c8c-0467-48a5-afbb-6b4015556c5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A65686-F5B2-4477-8ABC-7DF3C541708A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  <ds:schemaRef ds:uri="ef1c4c8c-0467-48a5-afbb-6b4015556c51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C8D6C66-B8C9-4925-A9CB-56353438C0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1c4c8c-0467-48a5-afbb-6b4015556c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5741CC-A8CE-4884-BBD6-202C1896C2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Memória de cálculo </vt:lpstr>
      <vt:lpstr>'Memória de cálculo '!Area_de_impressao</vt:lpstr>
    </vt:vector>
  </TitlesOfParts>
  <Manager/>
  <Company>..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MLK ASSESORIA EMPRESARIAL</dc:creator>
  <cp:keywords/>
  <dc:description/>
  <cp:lastModifiedBy>Peggy Corte Real de Souza Leão</cp:lastModifiedBy>
  <cp:revision/>
  <cp:lastPrinted>2024-12-17T14:15:11Z</cp:lastPrinted>
  <dcterms:created xsi:type="dcterms:W3CDTF">2002-06-01T13:40:29Z</dcterms:created>
  <dcterms:modified xsi:type="dcterms:W3CDTF">2025-11-11T19:06:35Z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0x01010097D2008AD5419D45A93AFBAC3352EF21</vt:lpwstr>
  </property>
  <property fmtid="{D5CDD505-2E9C-101B-9397-08002B2CF9AE}" pid="3" name="MediaServiceImageTags">
    <vt:lpwstr/>
  </property>
  <property fmtid="{D5CDD505-2E9C-101B-9397-08002B2CF9AE}" pid="4" name="Order">
    <vt:r8>2878400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